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66925"/>
  <mc:AlternateContent xmlns:mc="http://schemas.openxmlformats.org/markup-compatibility/2006">
    <mc:Choice Requires="x15">
      <x15ac:absPath xmlns:x15ac="http://schemas.microsoft.com/office/spreadsheetml/2010/11/ac" url="C:\Users\Admin\Dropbox\GECF\10XG_Chromium\Hashing &amp; multi-seq\TotalSeq BioLegend hashing\"/>
    </mc:Choice>
  </mc:AlternateContent>
  <xr:revisionPtr revIDLastSave="0" documentId="13_ncr:1_{F9A88C5D-6B5B-4A40-9645-04B3CEF67A21}" xr6:coauthVersionLast="47" xr6:coauthVersionMax="47" xr10:uidLastSave="{00000000-0000-0000-0000-000000000000}"/>
  <bookViews>
    <workbookView xWindow="8250" yWindow="1470" windowWidth="20490" windowHeight="21225" xr2:uid="{F9F7BD4E-0851-4DF1-95D5-5B05CB674CD8}"/>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9" i="1" l="1"/>
  <c r="H10" i="1"/>
  <c r="H11" i="1"/>
  <c r="H12" i="1"/>
  <c r="H13" i="1"/>
  <c r="H14" i="1"/>
  <c r="H15" i="1"/>
  <c r="H16" i="1"/>
  <c r="H17" i="1"/>
  <c r="H18" i="1"/>
  <c r="H19" i="1"/>
  <c r="H8" i="1"/>
  <c r="H31" i="1"/>
  <c r="H30" i="1"/>
  <c r="R8" i="1"/>
  <c r="S8" i="1" s="1"/>
  <c r="T8" i="1" s="1"/>
  <c r="E38" i="1" l="1"/>
  <c r="F33" i="1"/>
  <c r="D20" i="1" l="1"/>
  <c r="D39" i="1" l="1"/>
  <c r="D40" i="1"/>
  <c r="D41" i="1"/>
  <c r="D42" i="1"/>
  <c r="D43" i="1"/>
  <c r="D44" i="1"/>
  <c r="D45" i="1"/>
  <c r="D46" i="1"/>
  <c r="D47" i="1"/>
  <c r="D48" i="1"/>
  <c r="D49" i="1"/>
  <c r="D38" i="1"/>
  <c r="H32" i="1"/>
  <c r="H20" i="1"/>
  <c r="E39" i="1" l="1"/>
  <c r="G39" i="1" s="1"/>
  <c r="E40" i="1"/>
  <c r="G40" i="1" s="1"/>
  <c r="E41" i="1"/>
  <c r="G41" i="1" s="1"/>
  <c r="E42" i="1"/>
  <c r="G42" i="1" s="1"/>
  <c r="E43" i="1"/>
  <c r="G43" i="1" s="1"/>
  <c r="E44" i="1"/>
  <c r="G44" i="1" s="1"/>
  <c r="E45" i="1"/>
  <c r="G45" i="1" s="1"/>
  <c r="E46" i="1"/>
  <c r="G46" i="1" s="1"/>
  <c r="E47" i="1"/>
  <c r="G47" i="1" s="1"/>
  <c r="E48" i="1"/>
  <c r="E49" i="1"/>
  <c r="G49" i="1" s="1"/>
  <c r="H33" i="1"/>
  <c r="U9" i="1"/>
  <c r="U10" i="1"/>
  <c r="U11" i="1"/>
  <c r="U12" i="1"/>
  <c r="U13" i="1"/>
  <c r="U14" i="1"/>
  <c r="U15" i="1"/>
  <c r="U16" i="1"/>
  <c r="U17" i="1"/>
  <c r="U18" i="1"/>
  <c r="U19" i="1"/>
  <c r="U8" i="1"/>
  <c r="G48" i="1" l="1"/>
  <c r="E51" i="1"/>
  <c r="G51" i="1" s="1"/>
  <c r="G38" i="1"/>
  <c r="R15" i="1"/>
  <c r="S15" i="1" s="1"/>
  <c r="T15" i="1" s="1"/>
  <c r="R19" i="1"/>
  <c r="S19" i="1" s="1"/>
  <c r="T19" i="1" s="1"/>
  <c r="R18" i="1"/>
  <c r="S18" i="1" s="1"/>
  <c r="T18" i="1" s="1"/>
  <c r="R17" i="1"/>
  <c r="S17" i="1" s="1"/>
  <c r="T17" i="1" s="1"/>
  <c r="R16" i="1"/>
  <c r="S16" i="1" s="1"/>
  <c r="T16" i="1" s="1"/>
  <c r="R14" i="1"/>
  <c r="S14" i="1" s="1"/>
  <c r="T14" i="1" s="1"/>
  <c r="R13" i="1"/>
  <c r="S13" i="1" s="1"/>
  <c r="T13" i="1" s="1"/>
  <c r="R12" i="1"/>
  <c r="S12" i="1" s="1"/>
  <c r="T12" i="1" s="1"/>
  <c r="R11" i="1"/>
  <c r="S11" i="1" s="1"/>
  <c r="T11" i="1" s="1"/>
  <c r="R10" i="1"/>
  <c r="S10" i="1" s="1"/>
  <c r="T10" i="1" s="1"/>
  <c r="R9" i="1"/>
  <c r="S9" i="1" s="1"/>
  <c r="T9" i="1" s="1"/>
  <c r="H24" i="1" s="1"/>
  <c r="H25" i="1" s="1"/>
</calcChain>
</file>

<file path=xl/sharedStrings.xml><?xml version="1.0" encoding="utf-8"?>
<sst xmlns="http://schemas.openxmlformats.org/spreadsheetml/2006/main" count="31" uniqueCount="30">
  <si>
    <t>Number of cells in total in the pool you bring:</t>
  </si>
  <si>
    <t>Final volume of the pool you bring (ul):</t>
  </si>
  <si>
    <t>Expected final pool concentration:</t>
  </si>
  <si>
    <t>cells/ul</t>
  </si>
  <si>
    <t>sample name</t>
  </si>
  <si>
    <t>% targeted in the final pool (min 5%)</t>
  </si>
  <si>
    <t>available volume</t>
  </si>
  <si>
    <t>ul to pool</t>
  </si>
  <si>
    <t>total</t>
  </si>
  <si>
    <t>ul</t>
  </si>
  <si>
    <t>Concentration of each sample (cells/ul)</t>
  </si>
  <si>
    <t>Available cells</t>
  </si>
  <si>
    <t>Max achievable nb of cells in the total pool, based on %, conc and available vol of each sample independently</t>
  </si>
  <si>
    <t xml:space="preserve">Max achieveable number of nb of targeted cells for the pool: </t>
  </si>
  <si>
    <t>Do not touch</t>
  </si>
  <si>
    <t xml:space="preserve">3. Indicate the total targeted cells nb for the pool, as well as the total number of cells in this pool (the more the better), as well as pool volume </t>
  </si>
  <si>
    <r>
      <t>warnings</t>
    </r>
    <r>
      <rPr>
        <b/>
        <sz val="9"/>
        <color theme="0" tint="-0.499984740745262"/>
        <rFont val="Calibri"/>
        <family val="2"/>
        <scheme val="minor"/>
      </rPr>
      <t xml:space="preserve"> (too high cells concentration; total not 100%)</t>
    </r>
  </si>
  <si>
    <r>
      <t>warnings</t>
    </r>
    <r>
      <rPr>
        <b/>
        <sz val="9"/>
        <color theme="0" tint="-0.499984740745262"/>
        <rFont val="Calibri"/>
        <family val="2"/>
        <scheme val="minor"/>
      </rPr>
      <t xml:space="preserve"> (aberrant targeted nb; not enough cells in pool compared to targeted nb; not right concentration expected compared to targeted)</t>
    </r>
  </si>
  <si>
    <r>
      <rPr>
        <b/>
        <sz val="11"/>
        <color theme="1"/>
        <rFont val="Calibri"/>
        <family val="2"/>
        <scheme val="minor"/>
      </rPr>
      <t xml:space="preserve">How to use: </t>
    </r>
    <r>
      <rPr>
        <sz val="11"/>
        <color theme="1"/>
        <rFont val="Calibri"/>
        <family val="2"/>
        <scheme val="minor"/>
      </rPr>
      <t xml:space="preserve">Follow the steps below. Only fill in blue cells --&gt;  If no red warnings pops up you should be fine. You can send us the sheet in advance if you have a doubt or questions.
</t>
    </r>
    <r>
      <rPr>
        <sz val="11"/>
        <color rgb="FFFF0000"/>
        <rFont val="Calibri"/>
        <family val="2"/>
        <scheme val="minor"/>
      </rPr>
      <t>DISCLAIMER: THIS CALCULATION SHEET IS INDICATIVE. If warnings appear it might still be possible to proceed in some cases, but contact GECF in advance to discuss.</t>
    </r>
  </si>
  <si>
    <r>
      <t>warnings</t>
    </r>
    <r>
      <rPr>
        <b/>
        <sz val="9"/>
        <color theme="0" tint="-0.499984740745262"/>
        <rFont val="Calibri"/>
        <family val="2"/>
        <scheme val="minor"/>
      </rPr>
      <t xml:space="preserve"> (Warning for not sufficient volume for samples. And for negative buffer volume.)</t>
    </r>
  </si>
  <si>
    <r>
      <t xml:space="preserve">1.Start by indicating as well as possible the concentrations and volumes of the individual samples you expect to have. </t>
    </r>
    <r>
      <rPr>
        <b/>
        <u/>
        <sz val="11"/>
        <rFont val="Calibri"/>
        <family val="2"/>
        <scheme val="minor"/>
      </rPr>
      <t>This will need to be edited once you get the real values.</t>
    </r>
    <r>
      <rPr>
        <b/>
        <sz val="11"/>
        <rFont val="Calibri"/>
        <family val="2"/>
        <scheme val="minor"/>
      </rPr>
      <t xml:space="preserve"> Also indicate the % of each sample you want in the final pool.</t>
    </r>
  </si>
  <si>
    <t>--&gt; add Buffer:</t>
  </si>
  <si>
    <t>4. The table below indicates how to perform the pool, and the volume of buffer to add (make sure values in first table above are correct before making the actual pool)</t>
  </si>
  <si>
    <t>Version log</t>
  </si>
  <si>
    <t>v1.01: initial release</t>
  </si>
  <si>
    <r>
      <t xml:space="preserve">Max achievable </t>
    </r>
    <r>
      <rPr>
        <b/>
        <i/>
        <sz val="11"/>
        <color theme="0" tint="-0.34998626667073579"/>
        <rFont val="Calibri"/>
        <family val="2"/>
        <scheme val="minor"/>
      </rPr>
      <t>targeted</t>
    </r>
    <r>
      <rPr>
        <i/>
        <sz val="11"/>
        <color theme="0" tint="-0.34998626667073579"/>
        <rFont val="Calibri"/>
        <family val="2"/>
        <scheme val="minor"/>
      </rPr>
      <t xml:space="preserve"> cells </t>
    </r>
    <r>
      <rPr>
        <b/>
        <sz val="11"/>
        <color theme="0" tint="-0.34998626667073579"/>
        <rFont val="Calibri"/>
        <family val="2"/>
        <scheme val="minor"/>
      </rPr>
      <t xml:space="preserve">for the total pool, </t>
    </r>
    <r>
      <rPr>
        <sz val="11"/>
        <color theme="0" tint="-0.34998626667073579"/>
        <rFont val="Calibri"/>
        <family val="2"/>
        <scheme val="minor"/>
      </rPr>
      <t>based on %, conc and available volume of each sample independently (lower value determines what can be used as total pool)</t>
    </r>
  </si>
  <si>
    <r>
      <t xml:space="preserve">Nb of </t>
    </r>
    <r>
      <rPr>
        <b/>
        <u/>
        <sz val="11"/>
        <color theme="1"/>
        <rFont val="Calibri"/>
        <family val="2"/>
        <scheme val="minor"/>
      </rPr>
      <t>targeted</t>
    </r>
    <r>
      <rPr>
        <sz val="11"/>
        <color theme="1"/>
        <rFont val="Calibri"/>
        <family val="2"/>
        <scheme val="minor"/>
      </rPr>
      <t xml:space="preserve"> cells in total for this pool (max 45k):</t>
    </r>
  </si>
  <si>
    <t>Sample constraining this max value to under 45k:</t>
  </si>
  <si>
    <t>Totalseq hashing pooling calculations training sandbox v1.01</t>
  </si>
  <si>
    <t>2. This field indicates the max total targeted cells number that can be reached based on the values you entered above. It should be 45k cells in most cases apart extreme cases.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</si>
</sst>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sz val="11"/>
      <color rgb="FFFF0000"/>
      <name val="Calibri"/>
      <family val="2"/>
      <scheme val="minor"/>
    </font>
    <font>
      <i/>
      <sz val="11"/>
      <color theme="1"/>
      <name val="Calibri"/>
      <family val="2"/>
      <scheme val="minor"/>
    </font>
    <font>
      <i/>
      <sz val="11"/>
      <color theme="1" tint="0.249977111117893"/>
      <name val="Calibri"/>
      <family val="2"/>
      <scheme val="minor"/>
    </font>
    <font>
      <b/>
      <sz val="11"/>
      <color theme="1"/>
      <name val="Calibri"/>
      <family val="2"/>
      <scheme val="minor"/>
    </font>
    <font>
      <b/>
      <u/>
      <sz val="11"/>
      <color theme="1"/>
      <name val="Calibri"/>
      <family val="2"/>
      <scheme val="minor"/>
    </font>
    <font>
      <i/>
      <sz val="11"/>
      <color theme="0" tint="-0.499984740745262"/>
      <name val="Calibri"/>
      <family val="2"/>
      <scheme val="minor"/>
    </font>
    <font>
      <i/>
      <sz val="11"/>
      <color theme="1" tint="0.34998626667073579"/>
      <name val="Calibri"/>
      <family val="2"/>
      <scheme val="minor"/>
    </font>
    <font>
      <b/>
      <i/>
      <sz val="11"/>
      <color theme="1" tint="0.249977111117893"/>
      <name val="Calibri"/>
      <family val="2"/>
      <scheme val="minor"/>
    </font>
    <font>
      <sz val="11"/>
      <color theme="0" tint="-0.34998626667073579"/>
      <name val="Calibri"/>
      <family val="2"/>
      <scheme val="minor"/>
    </font>
    <font>
      <sz val="11"/>
      <name val="Calibri"/>
      <family val="2"/>
      <scheme val="minor"/>
    </font>
    <font>
      <i/>
      <sz val="11"/>
      <color theme="0" tint="-0.34998626667073579"/>
      <name val="Calibri"/>
      <family val="2"/>
      <scheme val="minor"/>
    </font>
    <font>
      <b/>
      <sz val="11"/>
      <color theme="0" tint="-0.34998626667073579"/>
      <name val="Calibri"/>
      <family val="2"/>
      <scheme val="minor"/>
    </font>
    <font>
      <b/>
      <sz val="9"/>
      <color theme="0" tint="-0.499984740745262"/>
      <name val="Calibri"/>
      <family val="2"/>
      <scheme val="minor"/>
    </font>
    <font>
      <b/>
      <sz val="11"/>
      <name val="Calibri"/>
      <family val="2"/>
      <scheme val="minor"/>
    </font>
    <font>
      <b/>
      <u/>
      <sz val="11"/>
      <name val="Calibri"/>
      <family val="2"/>
      <scheme val="minor"/>
    </font>
    <font>
      <b/>
      <i/>
      <sz val="11"/>
      <color theme="0" tint="-0.34998626667073579"/>
      <name val="Calibri"/>
      <family val="2"/>
      <scheme val="minor"/>
    </font>
  </fonts>
  <fills count="7">
    <fill>
      <patternFill patternType="none"/>
    </fill>
    <fill>
      <patternFill patternType="gray125"/>
    </fill>
    <fill>
      <patternFill patternType="solid">
        <fgColor theme="4" tint="0.59999389629810485"/>
        <bgColor indexed="64"/>
      </patternFill>
    </fill>
    <fill>
      <patternFill patternType="solid">
        <fgColor theme="0" tint="-0.14999847407452621"/>
        <bgColor indexed="64"/>
      </patternFill>
    </fill>
    <fill>
      <patternFill patternType="solid">
        <fgColor rgb="FFFFFF00"/>
        <bgColor indexed="64"/>
      </patternFill>
    </fill>
    <fill>
      <patternFill patternType="solid">
        <fgColor theme="4" tint="0.79998168889431442"/>
        <bgColor indexed="64"/>
      </patternFill>
    </fill>
    <fill>
      <patternFill patternType="solid">
        <fgColor rgb="FFFF66FF"/>
        <bgColor indexed="64"/>
      </patternFill>
    </fill>
  </fills>
  <borders count="25">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ck">
        <color indexed="64"/>
      </bottom>
      <diagonal/>
    </border>
    <border>
      <left/>
      <right/>
      <top/>
      <bottom style="thick">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thick">
        <color indexed="64"/>
      </bottom>
      <diagonal/>
    </border>
    <border>
      <left/>
      <right style="thin">
        <color indexed="64"/>
      </right>
      <top/>
      <bottom style="thick">
        <color indexed="64"/>
      </bottom>
      <diagonal/>
    </border>
  </borders>
  <cellStyleXfs count="1">
    <xf numFmtId="0" fontId="0" fillId="0" borderId="0"/>
  </cellStyleXfs>
  <cellXfs count="83">
    <xf numFmtId="0" fontId="0" fillId="0" borderId="0" xfId="0"/>
    <xf numFmtId="0" fontId="0" fillId="0" borderId="0" xfId="0" applyAlignment="1">
      <alignment wrapText="1"/>
    </xf>
    <xf numFmtId="0" fontId="7" fillId="0" borderId="0" xfId="0" applyFont="1"/>
    <xf numFmtId="2" fontId="0" fillId="0" borderId="0" xfId="0" applyNumberFormat="1" applyAlignment="1">
      <alignment horizontal="left"/>
    </xf>
    <xf numFmtId="1" fontId="3" fillId="0" borderId="0" xfId="0" applyNumberFormat="1" applyFont="1" applyAlignment="1">
      <alignment horizontal="right"/>
    </xf>
    <xf numFmtId="0" fontId="6" fillId="0" borderId="0" xfId="0" applyFont="1"/>
    <xf numFmtId="0" fontId="4" fillId="0" borderId="7" xfId="0" applyFont="1" applyBorder="1" applyAlignment="1">
      <alignment horizontal="center" vertical="center" wrapText="1"/>
    </xf>
    <xf numFmtId="0" fontId="4" fillId="0" borderId="3" xfId="0" applyFont="1" applyBorder="1" applyAlignment="1">
      <alignment horizontal="center" vertical="center" wrapText="1"/>
    </xf>
    <xf numFmtId="0" fontId="4" fillId="0" borderId="8" xfId="0" applyFont="1" applyBorder="1" applyAlignment="1">
      <alignment horizontal="center" vertical="center" wrapText="1"/>
    </xf>
    <xf numFmtId="0" fontId="8" fillId="0" borderId="9" xfId="0" applyFont="1" applyBorder="1" applyAlignment="1">
      <alignment horizontal="center" vertical="center" wrapText="1"/>
    </xf>
    <xf numFmtId="0" fontId="2" fillId="0" borderId="0" xfId="0" applyFont="1"/>
    <xf numFmtId="2" fontId="3" fillId="0" borderId="3" xfId="0" applyNumberFormat="1" applyFont="1" applyBorder="1"/>
    <xf numFmtId="0" fontId="0" fillId="0" borderId="3" xfId="0" applyBorder="1" applyAlignment="1">
      <alignment horizontal="center" vertical="center"/>
    </xf>
    <xf numFmtId="0" fontId="0" fillId="0" borderId="0" xfId="0" quotePrefix="1" applyAlignment="1">
      <alignment horizontal="left" vertical="center" wrapText="1"/>
    </xf>
    <xf numFmtId="0" fontId="4" fillId="0" borderId="0" xfId="0" applyFont="1" applyAlignment="1">
      <alignment wrapText="1"/>
    </xf>
    <xf numFmtId="0" fontId="1" fillId="0" borderId="0" xfId="0" applyFont="1"/>
    <xf numFmtId="0" fontId="1" fillId="0" borderId="0" xfId="0" quotePrefix="1" applyFont="1"/>
    <xf numFmtId="0" fontId="0" fillId="0" borderId="10" xfId="0" applyBorder="1"/>
    <xf numFmtId="0" fontId="0" fillId="0" borderId="11" xfId="0" applyBorder="1"/>
    <xf numFmtId="3" fontId="0" fillId="0" borderId="12" xfId="0" applyNumberFormat="1" applyBorder="1"/>
    <xf numFmtId="0" fontId="0" fillId="0" borderId="15" xfId="0" applyBorder="1"/>
    <xf numFmtId="0" fontId="0" fillId="0" borderId="16" xfId="0" applyBorder="1"/>
    <xf numFmtId="0" fontId="9" fillId="0" borderId="0" xfId="0" applyFont="1" applyAlignment="1">
      <alignment horizontal="left" wrapText="1"/>
    </xf>
    <xf numFmtId="0" fontId="9" fillId="0" borderId="13" xfId="0" applyFont="1" applyBorder="1" applyAlignment="1">
      <alignment wrapText="1"/>
    </xf>
    <xf numFmtId="0" fontId="9" fillId="0" borderId="0" xfId="0" applyFont="1" applyAlignment="1">
      <alignment wrapText="1"/>
    </xf>
    <xf numFmtId="0" fontId="11" fillId="0" borderId="10" xfId="0" applyFont="1" applyBorder="1" applyAlignment="1">
      <alignment wrapText="1"/>
    </xf>
    <xf numFmtId="0" fontId="11" fillId="0" borderId="11" xfId="0" applyFont="1" applyBorder="1" applyAlignment="1">
      <alignment wrapText="1"/>
    </xf>
    <xf numFmtId="0" fontId="11" fillId="0" borderId="12" xfId="0" applyFont="1" applyBorder="1" applyAlignment="1">
      <alignment wrapText="1"/>
    </xf>
    <xf numFmtId="3" fontId="11" fillId="0" borderId="13" xfId="0" applyNumberFormat="1" applyFont="1" applyBorder="1"/>
    <xf numFmtId="3" fontId="11" fillId="0" borderId="0" xfId="0" applyNumberFormat="1" applyFont="1"/>
    <xf numFmtId="3" fontId="11" fillId="0" borderId="14" xfId="0" applyNumberFormat="1" applyFont="1" applyBorder="1"/>
    <xf numFmtId="3" fontId="11" fillId="0" borderId="15" xfId="0" applyNumberFormat="1" applyFont="1" applyBorder="1"/>
    <xf numFmtId="3" fontId="11" fillId="0" borderId="16" xfId="0" applyNumberFormat="1" applyFont="1" applyBorder="1"/>
    <xf numFmtId="3" fontId="11" fillId="0" borderId="17" xfId="0" applyNumberFormat="1" applyFont="1" applyBorder="1"/>
    <xf numFmtId="0" fontId="10" fillId="0" borderId="0" xfId="0" applyFont="1" applyAlignment="1">
      <alignment vertical="center" wrapText="1"/>
    </xf>
    <xf numFmtId="0" fontId="10" fillId="0" borderId="0" xfId="0" applyFont="1" applyAlignment="1">
      <alignment horizontal="left" vertical="center" wrapText="1"/>
    </xf>
    <xf numFmtId="0" fontId="0" fillId="0" borderId="0" xfId="0" quotePrefix="1" applyAlignment="1">
      <alignment wrapText="1"/>
    </xf>
    <xf numFmtId="0" fontId="0" fillId="0" borderId="19" xfId="0" applyBorder="1"/>
    <xf numFmtId="0" fontId="0" fillId="0" borderId="17" xfId="0" applyBorder="1" applyAlignment="1">
      <alignment horizontal="center" vertical="center"/>
    </xf>
    <xf numFmtId="2" fontId="0" fillId="6" borderId="0" xfId="0" applyNumberFormat="1" applyFill="1" applyAlignment="1">
      <alignment horizontal="right"/>
    </xf>
    <xf numFmtId="0" fontId="0" fillId="5" borderId="3" xfId="0" applyFill="1" applyBorder="1" applyAlignment="1" applyProtection="1">
      <alignment horizontal="center" vertical="center"/>
      <protection locked="0"/>
    </xf>
    <xf numFmtId="0" fontId="0" fillId="2" borderId="3" xfId="0" applyFill="1" applyBorder="1" applyProtection="1">
      <protection locked="0"/>
    </xf>
    <xf numFmtId="0" fontId="0" fillId="5" borderId="3" xfId="0" applyFill="1" applyBorder="1" applyProtection="1">
      <protection locked="0"/>
    </xf>
    <xf numFmtId="0" fontId="0" fillId="5" borderId="18" xfId="0" applyFill="1" applyBorder="1" applyAlignment="1" applyProtection="1">
      <alignment horizontal="center" vertical="center"/>
      <protection locked="0"/>
    </xf>
    <xf numFmtId="0" fontId="0" fillId="2" borderId="18" xfId="0" applyFill="1" applyBorder="1" applyProtection="1">
      <protection locked="0"/>
    </xf>
    <xf numFmtId="0" fontId="0" fillId="5" borderId="18" xfId="0" applyFill="1" applyBorder="1" applyProtection="1">
      <protection locked="0"/>
    </xf>
    <xf numFmtId="3" fontId="0" fillId="2" borderId="1" xfId="0" applyNumberFormat="1" applyFill="1" applyBorder="1" applyProtection="1">
      <protection locked="0"/>
    </xf>
    <xf numFmtId="0" fontId="0" fillId="2" borderId="1" xfId="0" applyFill="1" applyBorder="1" applyProtection="1">
      <protection locked="0"/>
    </xf>
    <xf numFmtId="0" fontId="0" fillId="0" borderId="0" xfId="0" applyAlignment="1">
      <alignment horizontal="center" vertical="center"/>
    </xf>
    <xf numFmtId="0" fontId="1" fillId="3" borderId="6" xfId="0" quotePrefix="1" applyFont="1" applyFill="1" applyBorder="1" applyAlignment="1">
      <alignment horizontal="left"/>
    </xf>
    <xf numFmtId="0" fontId="14" fillId="4" borderId="0" xfId="0" applyFont="1" applyFill="1" applyAlignment="1">
      <alignment horizontal="left" vertical="center" wrapText="1"/>
    </xf>
    <xf numFmtId="0" fontId="0" fillId="0" borderId="0" xfId="0" applyAlignment="1">
      <alignment horizontal="right"/>
    </xf>
    <xf numFmtId="0" fontId="0" fillId="0" borderId="2" xfId="0" applyBorder="1" applyAlignment="1">
      <alignment horizontal="right"/>
    </xf>
    <xf numFmtId="0" fontId="4" fillId="0" borderId="3" xfId="0" applyFont="1" applyBorder="1" applyAlignment="1">
      <alignment horizontal="left" wrapText="1"/>
    </xf>
    <xf numFmtId="0" fontId="1" fillId="3" borderId="4" xfId="0" applyFont="1" applyFill="1" applyBorder="1" applyAlignment="1">
      <alignment horizontal="left"/>
    </xf>
    <xf numFmtId="0" fontId="1" fillId="3" borderId="5" xfId="0" applyFont="1" applyFill="1" applyBorder="1" applyAlignment="1">
      <alignment horizontal="left"/>
    </xf>
    <xf numFmtId="0" fontId="1" fillId="3" borderId="6" xfId="0" applyFont="1" applyFill="1" applyBorder="1" applyAlignment="1">
      <alignment horizontal="left"/>
    </xf>
    <xf numFmtId="0" fontId="11" fillId="0" borderId="7" xfId="0" applyFont="1" applyBorder="1" applyAlignment="1">
      <alignment horizontal="center"/>
    </xf>
    <xf numFmtId="0" fontId="11" fillId="0" borderId="8" xfId="0" applyFont="1" applyBorder="1" applyAlignment="1">
      <alignment horizontal="center"/>
    </xf>
    <xf numFmtId="0" fontId="11" fillId="0" borderId="9" xfId="0" applyFont="1" applyBorder="1" applyAlignment="1">
      <alignment horizontal="center"/>
    </xf>
    <xf numFmtId="0" fontId="1" fillId="3" borderId="13" xfId="0" quotePrefix="1" applyFont="1" applyFill="1" applyBorder="1" applyAlignment="1">
      <alignment horizontal="left"/>
    </xf>
    <xf numFmtId="0" fontId="1" fillId="3" borderId="0" xfId="0" quotePrefix="1" applyFont="1" applyFill="1" applyAlignment="1">
      <alignment horizontal="left"/>
    </xf>
    <xf numFmtId="0" fontId="1" fillId="3" borderId="14" xfId="0" quotePrefix="1" applyFont="1" applyFill="1" applyBorder="1" applyAlignment="1">
      <alignment horizontal="left"/>
    </xf>
    <xf numFmtId="0" fontId="4" fillId="0" borderId="4" xfId="0" applyFont="1" applyBorder="1" applyAlignment="1">
      <alignment horizontal="left" wrapText="1"/>
    </xf>
    <xf numFmtId="0" fontId="4" fillId="4" borderId="0" xfId="0" applyFont="1" applyFill="1" applyAlignment="1">
      <alignment horizontal="left"/>
    </xf>
    <xf numFmtId="0" fontId="1" fillId="3" borderId="23" xfId="0" quotePrefix="1" applyFont="1" applyFill="1" applyBorder="1" applyAlignment="1">
      <alignment horizontal="left"/>
    </xf>
    <xf numFmtId="0" fontId="1" fillId="3" borderId="19" xfId="0" quotePrefix="1" applyFont="1" applyFill="1" applyBorder="1" applyAlignment="1">
      <alignment horizontal="left"/>
    </xf>
    <xf numFmtId="0" fontId="1" fillId="3" borderId="24" xfId="0" quotePrefix="1" applyFont="1" applyFill="1" applyBorder="1" applyAlignment="1">
      <alignment horizontal="left"/>
    </xf>
    <xf numFmtId="0" fontId="0" fillId="0" borderId="21" xfId="0" quotePrefix="1" applyBorder="1" applyAlignment="1">
      <alignment horizontal="left" vertical="center" wrapText="1"/>
    </xf>
    <xf numFmtId="0" fontId="0" fillId="0" borderId="20" xfId="0" quotePrefix="1" applyBorder="1" applyAlignment="1">
      <alignment horizontal="left" vertical="center" wrapText="1"/>
    </xf>
    <xf numFmtId="0" fontId="0" fillId="0" borderId="22" xfId="0" quotePrefix="1" applyBorder="1" applyAlignment="1">
      <alignment horizontal="left" vertical="center" wrapText="1"/>
    </xf>
    <xf numFmtId="0" fontId="1" fillId="3" borderId="7" xfId="0" applyFont="1" applyFill="1" applyBorder="1" applyAlignment="1">
      <alignment horizontal="left"/>
    </xf>
    <xf numFmtId="0" fontId="1" fillId="3" borderId="8" xfId="0" applyFont="1" applyFill="1" applyBorder="1" applyAlignment="1">
      <alignment horizontal="left"/>
    </xf>
    <xf numFmtId="0" fontId="1" fillId="3" borderId="9" xfId="0" applyFont="1" applyFill="1" applyBorder="1" applyAlignment="1">
      <alignment horizontal="left"/>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4" fillId="0" borderId="9" xfId="0" applyFont="1" applyBorder="1" applyAlignment="1">
      <alignment horizontal="left" vertical="center" wrapText="1"/>
    </xf>
    <xf numFmtId="0" fontId="1" fillId="3" borderId="10" xfId="0" quotePrefix="1" applyFont="1" applyFill="1" applyBorder="1" applyAlignment="1">
      <alignment horizontal="left"/>
    </xf>
    <xf numFmtId="0" fontId="1" fillId="3" borderId="11" xfId="0" quotePrefix="1" applyFont="1" applyFill="1" applyBorder="1" applyAlignment="1">
      <alignment horizontal="left"/>
    </xf>
    <xf numFmtId="0" fontId="1" fillId="3" borderId="12" xfId="0" quotePrefix="1" applyFont="1" applyFill="1" applyBorder="1" applyAlignment="1">
      <alignment horizontal="left"/>
    </xf>
    <xf numFmtId="0" fontId="1" fillId="3" borderId="15" xfId="0" quotePrefix="1" applyFont="1" applyFill="1" applyBorder="1" applyAlignment="1">
      <alignment horizontal="left"/>
    </xf>
    <xf numFmtId="0" fontId="1" fillId="3" borderId="16" xfId="0" quotePrefix="1" applyFont="1" applyFill="1" applyBorder="1" applyAlignment="1">
      <alignment horizontal="left"/>
    </xf>
    <xf numFmtId="0" fontId="1" fillId="3" borderId="17" xfId="0" quotePrefix="1" applyFont="1" applyFill="1" applyBorder="1" applyAlignment="1">
      <alignment horizontal="left"/>
    </xf>
  </cellXfs>
  <cellStyles count="1">
    <cellStyle name="Normal" xfId="0" builtinId="0"/>
  </cellStyles>
  <dxfs count="3">
    <dxf>
      <font>
        <color rgb="FF9C0006"/>
      </font>
      <fill>
        <patternFill>
          <bgColor rgb="FFFFC7CE"/>
        </patternFill>
      </fill>
    </dxf>
    <dxf>
      <fill>
        <patternFill>
          <bgColor theme="0"/>
        </patternFill>
      </fill>
    </dxf>
    <dxf>
      <font>
        <color rgb="FF9C0006"/>
      </font>
      <fill>
        <patternFill>
          <bgColor rgb="FFFFC7CE"/>
        </patternFill>
      </fill>
    </dxf>
  </dxfs>
  <tableStyles count="0" defaultTableStyle="TableStyleMedium2" defaultPivotStyle="PivotStyleLight16"/>
  <colors>
    <mruColors>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66A5DD-39C9-493D-9553-3741F8E6323F}">
  <dimension ref="B1:U54"/>
  <sheetViews>
    <sheetView tabSelected="1" zoomScale="90" zoomScaleNormal="90" workbookViewId="0">
      <selection activeCell="V19" sqref="V19"/>
    </sheetView>
  </sheetViews>
  <sheetFormatPr defaultRowHeight="15" x14ac:dyDescent="0.25"/>
  <cols>
    <col min="1" max="1" width="1.42578125" customWidth="1"/>
    <col min="3" max="3" width="10.42578125" customWidth="1"/>
    <col min="4" max="5" width="16.28515625" customWidth="1"/>
    <col min="8" max="8" width="13" customWidth="1"/>
    <col min="18" max="18" width="5.7109375" hidden="1" customWidth="1"/>
    <col min="19" max="19" width="12.42578125" hidden="1" customWidth="1"/>
    <col min="20" max="20" width="12.140625" hidden="1" customWidth="1"/>
    <col min="21" max="21" width="2.5703125" hidden="1" customWidth="1"/>
  </cols>
  <sheetData>
    <row r="1" spans="2:21" x14ac:dyDescent="0.25">
      <c r="B1" s="64" t="s">
        <v>28</v>
      </c>
      <c r="C1" s="64"/>
      <c r="D1" s="64"/>
      <c r="E1" s="64"/>
    </row>
    <row r="2" spans="2:21" ht="11.25" customHeight="1" thickBot="1" x14ac:dyDescent="0.3"/>
    <row r="3" spans="2:21" ht="30" customHeight="1" thickBot="1" x14ac:dyDescent="0.3">
      <c r="B3" s="68" t="s">
        <v>18</v>
      </c>
      <c r="C3" s="69"/>
      <c r="D3" s="69"/>
      <c r="E3" s="69"/>
      <c r="F3" s="69"/>
      <c r="G3" s="69"/>
      <c r="H3" s="69"/>
      <c r="I3" s="69"/>
      <c r="J3" s="69"/>
      <c r="K3" s="69"/>
      <c r="L3" s="69"/>
      <c r="M3" s="69"/>
      <c r="N3" s="69"/>
      <c r="O3" s="69"/>
      <c r="P3" s="69"/>
      <c r="Q3" s="70"/>
    </row>
    <row r="4" spans="2:21" ht="7.5" customHeight="1" x14ac:dyDescent="0.25">
      <c r="B4" s="13"/>
      <c r="C4" s="13"/>
      <c r="D4" s="13"/>
      <c r="E4" s="13"/>
      <c r="F4" s="13"/>
      <c r="G4" s="13"/>
      <c r="H4" s="13"/>
      <c r="I4" s="13"/>
      <c r="J4" s="13"/>
      <c r="K4" s="13"/>
      <c r="L4" s="13"/>
      <c r="M4" s="13"/>
      <c r="N4" s="13"/>
      <c r="O4" s="13"/>
      <c r="P4" s="13"/>
      <c r="Q4" s="13"/>
    </row>
    <row r="5" spans="2:21" ht="35.25" customHeight="1" x14ac:dyDescent="0.25">
      <c r="B5" s="50" t="s">
        <v>20</v>
      </c>
      <c r="C5" s="50"/>
      <c r="D5" s="50"/>
      <c r="E5" s="50"/>
      <c r="F5" s="50"/>
      <c r="G5" s="50"/>
      <c r="H5" s="50"/>
      <c r="I5" s="50"/>
      <c r="J5" s="50"/>
      <c r="K5" s="50"/>
      <c r="L5" s="50"/>
      <c r="M5" s="50"/>
      <c r="N5" s="50"/>
      <c r="O5" s="50"/>
      <c r="P5" s="50"/>
    </row>
    <row r="6" spans="2:21" ht="11.25" customHeight="1" x14ac:dyDescent="0.25">
      <c r="B6" s="35"/>
      <c r="C6" s="35"/>
      <c r="D6" s="35"/>
      <c r="E6" s="35"/>
      <c r="F6" s="35"/>
      <c r="G6" s="35"/>
      <c r="H6" s="35"/>
      <c r="I6" s="35"/>
      <c r="J6" s="35"/>
      <c r="K6" s="35"/>
      <c r="L6" s="35"/>
      <c r="M6" s="35"/>
      <c r="N6" s="35"/>
      <c r="O6" s="35"/>
      <c r="P6" s="35"/>
      <c r="Q6" s="34"/>
      <c r="R6" s="57" t="s">
        <v>14</v>
      </c>
      <c r="S6" s="58"/>
      <c r="T6" s="58"/>
      <c r="U6" s="59"/>
    </row>
    <row r="7" spans="2:21" s="1" customFormat="1" ht="56.25" customHeight="1" x14ac:dyDescent="0.25">
      <c r="C7" s="6" t="s">
        <v>4</v>
      </c>
      <c r="D7" s="7" t="s">
        <v>5</v>
      </c>
      <c r="E7" s="8" t="s">
        <v>10</v>
      </c>
      <c r="F7" s="7" t="s">
        <v>6</v>
      </c>
      <c r="H7" s="63" t="s">
        <v>16</v>
      </c>
      <c r="I7" s="63"/>
      <c r="J7" s="63"/>
      <c r="K7" s="63"/>
      <c r="L7" s="63"/>
      <c r="M7" s="14"/>
      <c r="N7" s="14"/>
      <c r="O7" s="14"/>
      <c r="P7" s="14"/>
      <c r="R7" s="25" t="s">
        <v>11</v>
      </c>
      <c r="S7" s="26" t="s">
        <v>12</v>
      </c>
      <c r="T7" s="26" t="s">
        <v>25</v>
      </c>
      <c r="U7" s="27"/>
    </row>
    <row r="8" spans="2:21" x14ac:dyDescent="0.25">
      <c r="C8" s="40"/>
      <c r="D8" s="41"/>
      <c r="E8" s="42"/>
      <c r="F8" s="41"/>
      <c r="H8" s="60" t="str">
        <f>IF(E8&gt;3000,"Concentration is too high for accurately counting","")</f>
        <v/>
      </c>
      <c r="I8" s="61"/>
      <c r="J8" s="61"/>
      <c r="K8" s="61"/>
      <c r="L8" s="62"/>
      <c r="M8" s="16"/>
      <c r="N8" s="16"/>
      <c r="O8" s="16"/>
      <c r="P8" s="16"/>
      <c r="R8" s="28">
        <f>E8*F8</f>
        <v>0</v>
      </c>
      <c r="S8" s="29" t="e">
        <f>R8/D8*100</f>
        <v>#DIV/0!</v>
      </c>
      <c r="T8" s="29" t="str">
        <f>IFERROR(S8/2.4,"")</f>
        <v/>
      </c>
      <c r="U8" s="30">
        <f>C8</f>
        <v>0</v>
      </c>
    </row>
    <row r="9" spans="2:21" x14ac:dyDescent="0.25">
      <c r="C9" s="40"/>
      <c r="D9" s="41"/>
      <c r="E9" s="42"/>
      <c r="F9" s="41"/>
      <c r="H9" s="60" t="str">
        <f t="shared" ref="H9:H19" si="0">IF(E9&gt;3000,"Concentration is too high for accurately counting","")</f>
        <v/>
      </c>
      <c r="I9" s="61"/>
      <c r="J9" s="61"/>
      <c r="K9" s="61"/>
      <c r="L9" s="62"/>
      <c r="M9" s="16"/>
      <c r="N9" s="16"/>
      <c r="O9" s="16"/>
      <c r="P9" s="16"/>
      <c r="R9" s="28">
        <f t="shared" ref="R9:R19" si="1">E9*F9</f>
        <v>0</v>
      </c>
      <c r="S9" s="29" t="e">
        <f t="shared" ref="S9:S19" si="2">R9/D9*100</f>
        <v>#DIV/0!</v>
      </c>
      <c r="T9" s="29" t="str">
        <f t="shared" ref="T9:T19" si="3">IFERROR(S9/2.4,"")</f>
        <v/>
      </c>
      <c r="U9" s="30">
        <f t="shared" ref="U9:U19" si="4">C9</f>
        <v>0</v>
      </c>
    </row>
    <row r="10" spans="2:21" x14ac:dyDescent="0.25">
      <c r="C10" s="40"/>
      <c r="D10" s="41"/>
      <c r="E10" s="42"/>
      <c r="F10" s="41"/>
      <c r="H10" s="60" t="str">
        <f t="shared" si="0"/>
        <v/>
      </c>
      <c r="I10" s="61"/>
      <c r="J10" s="61"/>
      <c r="K10" s="61"/>
      <c r="L10" s="62"/>
      <c r="M10" s="16"/>
      <c r="N10" s="16"/>
      <c r="O10" s="16"/>
      <c r="P10" s="16"/>
      <c r="R10" s="28">
        <f t="shared" si="1"/>
        <v>0</v>
      </c>
      <c r="S10" s="29" t="e">
        <f t="shared" si="2"/>
        <v>#DIV/0!</v>
      </c>
      <c r="T10" s="29" t="str">
        <f t="shared" si="3"/>
        <v/>
      </c>
      <c r="U10" s="30">
        <f t="shared" si="4"/>
        <v>0</v>
      </c>
    </row>
    <row r="11" spans="2:21" x14ac:dyDescent="0.25">
      <c r="C11" s="40"/>
      <c r="D11" s="41"/>
      <c r="E11" s="42"/>
      <c r="F11" s="41"/>
      <c r="H11" s="60" t="str">
        <f t="shared" si="0"/>
        <v/>
      </c>
      <c r="I11" s="61"/>
      <c r="J11" s="61"/>
      <c r="K11" s="61"/>
      <c r="L11" s="62"/>
      <c r="M11" s="16"/>
      <c r="N11" s="16"/>
      <c r="O11" s="16"/>
      <c r="P11" s="16"/>
      <c r="R11" s="28">
        <f t="shared" si="1"/>
        <v>0</v>
      </c>
      <c r="S11" s="29" t="e">
        <f t="shared" si="2"/>
        <v>#DIV/0!</v>
      </c>
      <c r="T11" s="29" t="str">
        <f t="shared" si="3"/>
        <v/>
      </c>
      <c r="U11" s="30">
        <f t="shared" si="4"/>
        <v>0</v>
      </c>
    </row>
    <row r="12" spans="2:21" x14ac:dyDescent="0.25">
      <c r="C12" s="40"/>
      <c r="D12" s="41"/>
      <c r="E12" s="42"/>
      <c r="F12" s="41"/>
      <c r="H12" s="60" t="str">
        <f t="shared" si="0"/>
        <v/>
      </c>
      <c r="I12" s="61"/>
      <c r="J12" s="61"/>
      <c r="K12" s="61"/>
      <c r="L12" s="62"/>
      <c r="M12" s="16"/>
      <c r="N12" s="16"/>
      <c r="O12" s="16"/>
      <c r="P12" s="16"/>
      <c r="R12" s="28">
        <f t="shared" si="1"/>
        <v>0</v>
      </c>
      <c r="S12" s="29" t="e">
        <f t="shared" si="2"/>
        <v>#DIV/0!</v>
      </c>
      <c r="T12" s="29" t="str">
        <f t="shared" si="3"/>
        <v/>
      </c>
      <c r="U12" s="30">
        <f t="shared" si="4"/>
        <v>0</v>
      </c>
    </row>
    <row r="13" spans="2:21" x14ac:dyDescent="0.25">
      <c r="C13" s="40"/>
      <c r="D13" s="41"/>
      <c r="E13" s="42"/>
      <c r="F13" s="41"/>
      <c r="H13" s="60" t="str">
        <f t="shared" si="0"/>
        <v/>
      </c>
      <c r="I13" s="61"/>
      <c r="J13" s="61"/>
      <c r="K13" s="61"/>
      <c r="L13" s="62"/>
      <c r="M13" s="16"/>
      <c r="N13" s="16"/>
      <c r="O13" s="16"/>
      <c r="P13" s="16"/>
      <c r="R13" s="28">
        <f t="shared" si="1"/>
        <v>0</v>
      </c>
      <c r="S13" s="29" t="e">
        <f t="shared" si="2"/>
        <v>#DIV/0!</v>
      </c>
      <c r="T13" s="29" t="str">
        <f t="shared" si="3"/>
        <v/>
      </c>
      <c r="U13" s="30">
        <f t="shared" si="4"/>
        <v>0</v>
      </c>
    </row>
    <row r="14" spans="2:21" x14ac:dyDescent="0.25">
      <c r="C14" s="40"/>
      <c r="D14" s="41"/>
      <c r="E14" s="42"/>
      <c r="F14" s="41"/>
      <c r="H14" s="60" t="str">
        <f t="shared" si="0"/>
        <v/>
      </c>
      <c r="I14" s="61"/>
      <c r="J14" s="61"/>
      <c r="K14" s="61"/>
      <c r="L14" s="62"/>
      <c r="M14" s="16"/>
      <c r="N14" s="16"/>
      <c r="O14" s="16"/>
      <c r="P14" s="16"/>
      <c r="R14" s="28">
        <f t="shared" si="1"/>
        <v>0</v>
      </c>
      <c r="S14" s="29" t="e">
        <f t="shared" si="2"/>
        <v>#DIV/0!</v>
      </c>
      <c r="T14" s="29" t="str">
        <f t="shared" si="3"/>
        <v/>
      </c>
      <c r="U14" s="30">
        <f t="shared" si="4"/>
        <v>0</v>
      </c>
    </row>
    <row r="15" spans="2:21" x14ac:dyDescent="0.25">
      <c r="C15" s="40"/>
      <c r="D15" s="41"/>
      <c r="E15" s="42"/>
      <c r="F15" s="41"/>
      <c r="H15" s="60" t="str">
        <f t="shared" si="0"/>
        <v/>
      </c>
      <c r="I15" s="61"/>
      <c r="J15" s="61"/>
      <c r="K15" s="61"/>
      <c r="L15" s="62"/>
      <c r="M15" s="16"/>
      <c r="N15" s="16"/>
      <c r="O15" s="16"/>
      <c r="P15" s="16"/>
      <c r="R15" s="28">
        <f t="shared" si="1"/>
        <v>0</v>
      </c>
      <c r="S15" s="29" t="e">
        <f t="shared" si="2"/>
        <v>#DIV/0!</v>
      </c>
      <c r="T15" s="29" t="str">
        <f t="shared" si="3"/>
        <v/>
      </c>
      <c r="U15" s="30">
        <f t="shared" si="4"/>
        <v>0</v>
      </c>
    </row>
    <row r="16" spans="2:21" x14ac:dyDescent="0.25">
      <c r="C16" s="40"/>
      <c r="D16" s="41"/>
      <c r="E16" s="42"/>
      <c r="F16" s="41"/>
      <c r="H16" s="60" t="str">
        <f t="shared" si="0"/>
        <v/>
      </c>
      <c r="I16" s="61"/>
      <c r="J16" s="61"/>
      <c r="K16" s="61"/>
      <c r="L16" s="62"/>
      <c r="M16" s="16"/>
      <c r="N16" s="16"/>
      <c r="O16" s="16"/>
      <c r="P16" s="16"/>
      <c r="R16" s="28">
        <f t="shared" si="1"/>
        <v>0</v>
      </c>
      <c r="S16" s="29" t="e">
        <f t="shared" si="2"/>
        <v>#DIV/0!</v>
      </c>
      <c r="T16" s="29" t="str">
        <f t="shared" si="3"/>
        <v/>
      </c>
      <c r="U16" s="30">
        <f t="shared" si="4"/>
        <v>0</v>
      </c>
    </row>
    <row r="17" spans="2:21" x14ac:dyDescent="0.25">
      <c r="C17" s="40"/>
      <c r="D17" s="41"/>
      <c r="E17" s="42"/>
      <c r="F17" s="41"/>
      <c r="H17" s="60" t="str">
        <f t="shared" si="0"/>
        <v/>
      </c>
      <c r="I17" s="61"/>
      <c r="J17" s="61"/>
      <c r="K17" s="61"/>
      <c r="L17" s="62"/>
      <c r="M17" s="16"/>
      <c r="N17" s="16"/>
      <c r="O17" s="16"/>
      <c r="P17" s="16"/>
      <c r="R17" s="28">
        <f t="shared" si="1"/>
        <v>0</v>
      </c>
      <c r="S17" s="29" t="e">
        <f t="shared" si="2"/>
        <v>#DIV/0!</v>
      </c>
      <c r="T17" s="29" t="str">
        <f t="shared" si="3"/>
        <v/>
      </c>
      <c r="U17" s="30">
        <f t="shared" si="4"/>
        <v>0</v>
      </c>
    </row>
    <row r="18" spans="2:21" x14ac:dyDescent="0.25">
      <c r="C18" s="40"/>
      <c r="D18" s="41"/>
      <c r="E18" s="42"/>
      <c r="F18" s="41"/>
      <c r="H18" s="60" t="str">
        <f t="shared" si="0"/>
        <v/>
      </c>
      <c r="I18" s="61"/>
      <c r="J18" s="61"/>
      <c r="K18" s="61"/>
      <c r="L18" s="62"/>
      <c r="M18" s="16"/>
      <c r="N18" s="16"/>
      <c r="O18" s="16"/>
      <c r="P18" s="16"/>
      <c r="R18" s="28">
        <f t="shared" si="1"/>
        <v>0</v>
      </c>
      <c r="S18" s="29" t="e">
        <f t="shared" si="2"/>
        <v>#DIV/0!</v>
      </c>
      <c r="T18" s="29" t="str">
        <f t="shared" si="3"/>
        <v/>
      </c>
      <c r="U18" s="30">
        <f t="shared" si="4"/>
        <v>0</v>
      </c>
    </row>
    <row r="19" spans="2:21" ht="15.75" thickBot="1" x14ac:dyDescent="0.3">
      <c r="C19" s="43"/>
      <c r="D19" s="44"/>
      <c r="E19" s="45"/>
      <c r="F19" s="44"/>
      <c r="G19" s="37"/>
      <c r="H19" s="65" t="str">
        <f t="shared" si="0"/>
        <v/>
      </c>
      <c r="I19" s="66"/>
      <c r="J19" s="66"/>
      <c r="K19" s="66"/>
      <c r="L19" s="67"/>
      <c r="M19" s="16"/>
      <c r="N19" s="16"/>
      <c r="O19" s="16"/>
      <c r="P19" s="16"/>
      <c r="R19" s="31">
        <f t="shared" si="1"/>
        <v>0</v>
      </c>
      <c r="S19" s="32" t="e">
        <f t="shared" si="2"/>
        <v>#DIV/0!</v>
      </c>
      <c r="T19" s="32" t="str">
        <f t="shared" si="3"/>
        <v/>
      </c>
      <c r="U19" s="33">
        <f t="shared" si="4"/>
        <v>0</v>
      </c>
    </row>
    <row r="20" spans="2:21" ht="15.75" thickTop="1" x14ac:dyDescent="0.25">
      <c r="C20" s="10" t="s">
        <v>8</v>
      </c>
      <c r="D20" s="10" t="str">
        <f>ROUND(SUM(D8:D19),1)&amp;"%"</f>
        <v>0%</v>
      </c>
      <c r="H20" s="49" t="str">
        <f>IF(D20="100%","","Total is not 100%!")</f>
        <v>Total is not 100%!</v>
      </c>
      <c r="I20" s="49"/>
      <c r="J20" s="49"/>
      <c r="K20" s="49"/>
      <c r="L20" s="49"/>
      <c r="M20" s="14"/>
      <c r="N20" s="14"/>
      <c r="O20" s="14"/>
      <c r="P20" s="14"/>
    </row>
    <row r="21" spans="2:21" ht="8.25" customHeight="1" x14ac:dyDescent="0.25">
      <c r="C21" s="10"/>
      <c r="D21" s="10"/>
      <c r="I21" s="15"/>
      <c r="J21" s="15"/>
      <c r="K21" s="15"/>
      <c r="L21" s="15"/>
      <c r="M21" s="15"/>
      <c r="N21" s="14"/>
      <c r="O21" s="14"/>
      <c r="P21" s="14"/>
    </row>
    <row r="22" spans="2:21" x14ac:dyDescent="0.25">
      <c r="B22" s="50" t="s">
        <v>29</v>
      </c>
      <c r="C22" s="50"/>
      <c r="D22" s="50"/>
      <c r="E22" s="50"/>
      <c r="F22" s="50"/>
      <c r="G22" s="50"/>
      <c r="H22" s="50"/>
      <c r="I22" s="50"/>
      <c r="J22" s="50"/>
      <c r="K22" s="50"/>
      <c r="L22" s="50"/>
      <c r="M22" s="50"/>
      <c r="N22" s="50"/>
      <c r="O22" s="50"/>
      <c r="P22" s="50"/>
    </row>
    <row r="23" spans="2:21" ht="10.5" customHeight="1" x14ac:dyDescent="0.25">
      <c r="C23" s="10"/>
      <c r="D23" s="10"/>
      <c r="I23" s="15"/>
      <c r="J23" s="15"/>
      <c r="K23" s="15"/>
      <c r="L23" s="15"/>
      <c r="M23" s="15"/>
      <c r="N23" s="14"/>
      <c r="O23" s="14"/>
      <c r="P23" s="14"/>
    </row>
    <row r="24" spans="2:21" ht="15" customHeight="1" x14ac:dyDescent="0.25">
      <c r="C24" s="17" t="s">
        <v>13</v>
      </c>
      <c r="D24" s="18"/>
      <c r="E24" s="18"/>
      <c r="F24" s="18"/>
      <c r="G24" s="18"/>
      <c r="H24" s="19">
        <f>IF(MIN(T8:T19)&lt;45000,MIN(T8:T19),45000)</f>
        <v>0</v>
      </c>
      <c r="I24" s="23"/>
      <c r="J24" s="24"/>
      <c r="K24" s="24"/>
      <c r="L24" s="24"/>
      <c r="M24" s="24"/>
      <c r="N24" s="24"/>
      <c r="O24" s="24"/>
      <c r="P24" s="22"/>
    </row>
    <row r="25" spans="2:21" x14ac:dyDescent="0.25">
      <c r="C25" s="20" t="s">
        <v>27</v>
      </c>
      <c r="D25" s="21"/>
      <c r="E25" s="21"/>
      <c r="F25" s="21"/>
      <c r="G25" s="21"/>
      <c r="H25" s="38" t="e">
        <f>IF(H24=45000,"None",VLOOKUP(H24,T8:U19,2,FALSE))</f>
        <v>#N/A</v>
      </c>
      <c r="I25" s="23"/>
      <c r="J25" s="24"/>
      <c r="K25" s="24"/>
      <c r="L25" s="24"/>
      <c r="M25" s="24"/>
      <c r="N25" s="24"/>
      <c r="O25" s="24"/>
      <c r="P25" s="22"/>
    </row>
    <row r="26" spans="2:21" ht="7.5" customHeight="1" x14ac:dyDescent="0.25">
      <c r="C26" s="10"/>
      <c r="D26" s="10"/>
      <c r="I26" s="15"/>
      <c r="J26" s="15"/>
      <c r="K26" s="15"/>
      <c r="L26" s="15"/>
      <c r="M26" s="14"/>
    </row>
    <row r="27" spans="2:21" x14ac:dyDescent="0.25">
      <c r="B27" s="50" t="s">
        <v>15</v>
      </c>
      <c r="C27" s="50"/>
      <c r="D27" s="50"/>
      <c r="E27" s="50"/>
      <c r="F27" s="50"/>
      <c r="G27" s="50"/>
      <c r="H27" s="50"/>
      <c r="I27" s="50"/>
      <c r="J27" s="50"/>
      <c r="K27" s="50"/>
      <c r="L27" s="50"/>
      <c r="M27" s="50"/>
      <c r="N27" s="50"/>
      <c r="O27" s="50"/>
      <c r="P27" s="50"/>
    </row>
    <row r="28" spans="2:21" ht="9" customHeight="1" x14ac:dyDescent="0.25">
      <c r="B28" s="35"/>
      <c r="C28" s="35"/>
      <c r="D28" s="35"/>
      <c r="E28" s="35"/>
      <c r="F28" s="35"/>
      <c r="G28" s="35"/>
      <c r="H28" s="35"/>
      <c r="I28" s="35"/>
      <c r="J28" s="35"/>
      <c r="K28" s="35"/>
      <c r="L28" s="35"/>
      <c r="M28" s="35"/>
      <c r="N28" s="35"/>
      <c r="O28" s="35"/>
    </row>
    <row r="29" spans="2:21" ht="35.25" customHeight="1" thickBot="1" x14ac:dyDescent="0.3">
      <c r="H29" s="53" t="s">
        <v>17</v>
      </c>
      <c r="I29" s="53"/>
      <c r="J29" s="53"/>
      <c r="K29" s="53"/>
      <c r="L29" s="53"/>
      <c r="M29" s="53"/>
      <c r="N29" s="53"/>
      <c r="O29" s="53"/>
      <c r="P29" s="53"/>
      <c r="Q29" s="53"/>
    </row>
    <row r="30" spans="2:21" ht="15.75" thickBot="1" x14ac:dyDescent="0.3">
      <c r="B30" s="51" t="s">
        <v>26</v>
      </c>
      <c r="C30" s="51"/>
      <c r="D30" s="51"/>
      <c r="E30" s="52"/>
      <c r="F30" s="46"/>
      <c r="G30" s="5"/>
      <c r="H30" s="54" t="str">
        <f>IF(F30="","",IF(F30&gt;45000,"Too high, max is 45k cells.",IF(F30&lt;7000,"Seems a suspiciously low nb of total targeted cells for a cellplex experiment!","")))</f>
        <v/>
      </c>
      <c r="I30" s="54"/>
      <c r="J30" s="54"/>
      <c r="K30" s="54"/>
      <c r="L30" s="54"/>
      <c r="M30" s="54"/>
      <c r="N30" s="54"/>
      <c r="O30" s="54"/>
      <c r="P30" s="54"/>
      <c r="Q30" s="54"/>
    </row>
    <row r="31" spans="2:21" ht="15.75" thickBot="1" x14ac:dyDescent="0.3">
      <c r="B31" s="51" t="s">
        <v>0</v>
      </c>
      <c r="C31" s="51"/>
      <c r="D31" s="51"/>
      <c r="E31" s="52"/>
      <c r="F31" s="46"/>
      <c r="H31" s="55" t="str">
        <f>IF(F31="","",IF(F31/F30&lt;2.4,"Too low total nb of cells in pool as compared to total nb of targeted cells.",IF(F31/F30&lt;2.9,"Borderline total nb of cells in pool as compared to total nb of targeted cells.","")))</f>
        <v/>
      </c>
      <c r="I31" s="55"/>
      <c r="J31" s="55"/>
      <c r="K31" s="55"/>
      <c r="L31" s="55"/>
      <c r="M31" s="55"/>
      <c r="N31" s="55"/>
      <c r="O31" s="55"/>
      <c r="P31" s="55"/>
      <c r="Q31" s="55"/>
    </row>
    <row r="32" spans="2:21" ht="15.75" thickBot="1" x14ac:dyDescent="0.3">
      <c r="B32" s="51" t="s">
        <v>1</v>
      </c>
      <c r="C32" s="51"/>
      <c r="D32" s="51"/>
      <c r="E32" s="52"/>
      <c r="F32" s="47"/>
      <c r="H32" s="55" t="str">
        <f>IF(F32="","",IF(F32&lt;30,"Seems very low! Sure?",IF(F32&gt;500,"Seems very high! Sure?","")))</f>
        <v/>
      </c>
      <c r="I32" s="55"/>
      <c r="J32" s="55"/>
      <c r="K32" s="55"/>
      <c r="L32" s="55"/>
      <c r="M32" s="55"/>
      <c r="N32" s="55"/>
      <c r="O32" s="55"/>
      <c r="P32" s="55"/>
      <c r="Q32" s="55"/>
    </row>
    <row r="33" spans="2:20" x14ac:dyDescent="0.25">
      <c r="B33" s="51" t="s">
        <v>2</v>
      </c>
      <c r="C33" s="51"/>
      <c r="D33" s="51"/>
      <c r="E33" s="51"/>
      <c r="F33" s="4" t="str">
        <f>IF(F32="","",F31/F32)</f>
        <v/>
      </c>
      <c r="G33" s="2" t="s">
        <v>3</v>
      </c>
      <c r="H33" s="56" t="str">
        <f>IF(F30&lt;10001,(IF(F33&lt;700,"Too low concentration (expected 700-1200 cells/ul) -&gt; decrease total volume or increase total nb of cells.","")),(IF(F30&lt;20001,(IF(F33&lt;1100,"Too low concentration (expected 1'100-1'500 cells/ul) -&gt; decrease total volume or increase total nb of cells.","")),(IF(F33&lt;1500,"Too low concentration (expected 1500-1900 cells/ul) -&gt; decrease total volume or increase total nb of cells.","")))))</f>
        <v/>
      </c>
      <c r="I33" s="56"/>
      <c r="J33" s="56"/>
      <c r="K33" s="56"/>
      <c r="L33" s="56"/>
      <c r="M33" s="56"/>
      <c r="N33" s="56"/>
      <c r="O33" s="56"/>
      <c r="P33" s="56"/>
      <c r="Q33" s="56"/>
      <c r="T33" s="48"/>
    </row>
    <row r="34" spans="2:20" ht="9.75" customHeight="1" x14ac:dyDescent="0.25">
      <c r="B34" s="10"/>
      <c r="C34" s="10"/>
      <c r="I34" s="15"/>
      <c r="J34" s="15"/>
      <c r="K34" s="15"/>
      <c r="L34" s="15"/>
    </row>
    <row r="35" spans="2:20" x14ac:dyDescent="0.25">
      <c r="B35" s="50" t="s">
        <v>22</v>
      </c>
      <c r="C35" s="50"/>
      <c r="D35" s="50"/>
      <c r="E35" s="50"/>
      <c r="F35" s="50"/>
      <c r="G35" s="50"/>
      <c r="H35" s="50"/>
      <c r="I35" s="50"/>
      <c r="J35" s="50"/>
      <c r="K35" s="50"/>
      <c r="L35" s="50"/>
      <c r="M35" s="50"/>
      <c r="N35" s="50"/>
      <c r="O35" s="50"/>
      <c r="P35" s="50"/>
    </row>
    <row r="36" spans="2:20" x14ac:dyDescent="0.25">
      <c r="C36" s="35"/>
      <c r="D36" s="35"/>
      <c r="E36" s="35"/>
      <c r="F36" s="35"/>
      <c r="G36" s="35"/>
      <c r="H36" s="35"/>
      <c r="I36" s="35"/>
      <c r="J36" s="35"/>
      <c r="K36" s="35"/>
      <c r="L36" s="35"/>
      <c r="M36" s="35"/>
      <c r="N36" s="35"/>
      <c r="O36" s="35"/>
      <c r="P36" s="35"/>
      <c r="Q36" s="35"/>
    </row>
    <row r="37" spans="2:20" ht="30" customHeight="1" x14ac:dyDescent="0.25">
      <c r="D37" s="6" t="s">
        <v>4</v>
      </c>
      <c r="E37" s="9" t="s">
        <v>7</v>
      </c>
      <c r="F37" s="1"/>
      <c r="G37" s="74" t="s">
        <v>19</v>
      </c>
      <c r="H37" s="75"/>
      <c r="I37" s="75"/>
      <c r="J37" s="75"/>
      <c r="K37" s="75"/>
      <c r="L37" s="75"/>
      <c r="M37" s="75"/>
      <c r="N37" s="75"/>
      <c r="O37" s="75"/>
      <c r="P37" s="75"/>
      <c r="Q37" s="76"/>
    </row>
    <row r="38" spans="2:20" x14ac:dyDescent="0.25">
      <c r="D38" s="12" t="str">
        <f>IF(C8="","",C8)</f>
        <v/>
      </c>
      <c r="E38" s="11" t="str">
        <f>IF(D8="","",((D8/100)*$F$31)/E8)</f>
        <v/>
      </c>
      <c r="G38" s="77" t="str">
        <f>IF(F8="","",IF(E38&gt;F8,"Not enough volume in sample. Decrease total nb cells in pool, or % for this sample",""))</f>
        <v/>
      </c>
      <c r="H38" s="78"/>
      <c r="I38" s="78"/>
      <c r="J38" s="78"/>
      <c r="K38" s="78"/>
      <c r="L38" s="78"/>
      <c r="M38" s="78"/>
      <c r="N38" s="78"/>
      <c r="O38" s="78"/>
      <c r="P38" s="78"/>
      <c r="Q38" s="79"/>
    </row>
    <row r="39" spans="2:20" x14ac:dyDescent="0.25">
      <c r="D39" s="12" t="str">
        <f t="shared" ref="D39:D49" si="5">IF(C9="","",C9)</f>
        <v/>
      </c>
      <c r="E39" s="11" t="str">
        <f t="shared" ref="E39:E49" si="6">IF(D9="","",((D9/100)*$F$31)/E9)</f>
        <v/>
      </c>
      <c r="G39" s="60" t="str">
        <f t="shared" ref="G39:G49" si="7">IF(F9="","",IF(E39&gt;F9,"Not enough volume in sample. Decrease total nb cells in pool, or % for this sample",""))</f>
        <v/>
      </c>
      <c r="H39" s="61"/>
      <c r="I39" s="61"/>
      <c r="J39" s="61"/>
      <c r="K39" s="61"/>
      <c r="L39" s="61"/>
      <c r="M39" s="61"/>
      <c r="N39" s="61"/>
      <c r="O39" s="61"/>
      <c r="P39" s="61"/>
      <c r="Q39" s="62"/>
    </row>
    <row r="40" spans="2:20" x14ac:dyDescent="0.25">
      <c r="D40" s="12" t="str">
        <f t="shared" si="5"/>
        <v/>
      </c>
      <c r="E40" s="11" t="str">
        <f t="shared" si="6"/>
        <v/>
      </c>
      <c r="G40" s="60" t="str">
        <f t="shared" si="7"/>
        <v/>
      </c>
      <c r="H40" s="61"/>
      <c r="I40" s="61"/>
      <c r="J40" s="61"/>
      <c r="K40" s="61"/>
      <c r="L40" s="61"/>
      <c r="M40" s="61"/>
      <c r="N40" s="61"/>
      <c r="O40" s="61"/>
      <c r="P40" s="61"/>
      <c r="Q40" s="62"/>
    </row>
    <row r="41" spans="2:20" x14ac:dyDescent="0.25">
      <c r="D41" s="12" t="str">
        <f t="shared" si="5"/>
        <v/>
      </c>
      <c r="E41" s="11" t="str">
        <f t="shared" si="6"/>
        <v/>
      </c>
      <c r="G41" s="60" t="str">
        <f t="shared" si="7"/>
        <v/>
      </c>
      <c r="H41" s="61"/>
      <c r="I41" s="61"/>
      <c r="J41" s="61"/>
      <c r="K41" s="61"/>
      <c r="L41" s="61"/>
      <c r="M41" s="61"/>
      <c r="N41" s="61"/>
      <c r="O41" s="61"/>
      <c r="P41" s="61"/>
      <c r="Q41" s="62"/>
    </row>
    <row r="42" spans="2:20" x14ac:dyDescent="0.25">
      <c r="D42" s="12" t="str">
        <f t="shared" si="5"/>
        <v/>
      </c>
      <c r="E42" s="11" t="str">
        <f t="shared" si="6"/>
        <v/>
      </c>
      <c r="G42" s="60" t="str">
        <f t="shared" si="7"/>
        <v/>
      </c>
      <c r="H42" s="61"/>
      <c r="I42" s="61"/>
      <c r="J42" s="61"/>
      <c r="K42" s="61"/>
      <c r="L42" s="61"/>
      <c r="M42" s="61"/>
      <c r="N42" s="61"/>
      <c r="O42" s="61"/>
      <c r="P42" s="61"/>
      <c r="Q42" s="62"/>
    </row>
    <row r="43" spans="2:20" x14ac:dyDescent="0.25">
      <c r="D43" s="12" t="str">
        <f t="shared" si="5"/>
        <v/>
      </c>
      <c r="E43" s="11" t="str">
        <f t="shared" si="6"/>
        <v/>
      </c>
      <c r="G43" s="60" t="str">
        <f t="shared" si="7"/>
        <v/>
      </c>
      <c r="H43" s="61"/>
      <c r="I43" s="61"/>
      <c r="J43" s="61"/>
      <c r="K43" s="61"/>
      <c r="L43" s="61"/>
      <c r="M43" s="61"/>
      <c r="N43" s="61"/>
      <c r="O43" s="61"/>
      <c r="P43" s="61"/>
      <c r="Q43" s="62"/>
    </row>
    <row r="44" spans="2:20" x14ac:dyDescent="0.25">
      <c r="D44" s="12" t="str">
        <f t="shared" si="5"/>
        <v/>
      </c>
      <c r="E44" s="11" t="str">
        <f t="shared" si="6"/>
        <v/>
      </c>
      <c r="G44" s="60" t="str">
        <f t="shared" si="7"/>
        <v/>
      </c>
      <c r="H44" s="61"/>
      <c r="I44" s="61"/>
      <c r="J44" s="61"/>
      <c r="K44" s="61"/>
      <c r="L44" s="61"/>
      <c r="M44" s="61"/>
      <c r="N44" s="61"/>
      <c r="O44" s="61"/>
      <c r="P44" s="61"/>
      <c r="Q44" s="62"/>
    </row>
    <row r="45" spans="2:20" x14ac:dyDescent="0.25">
      <c r="D45" s="12" t="str">
        <f t="shared" si="5"/>
        <v/>
      </c>
      <c r="E45" s="11" t="str">
        <f t="shared" si="6"/>
        <v/>
      </c>
      <c r="G45" s="60" t="str">
        <f t="shared" si="7"/>
        <v/>
      </c>
      <c r="H45" s="61"/>
      <c r="I45" s="61"/>
      <c r="J45" s="61"/>
      <c r="K45" s="61"/>
      <c r="L45" s="61"/>
      <c r="M45" s="61"/>
      <c r="N45" s="61"/>
      <c r="O45" s="61"/>
      <c r="P45" s="61"/>
      <c r="Q45" s="62"/>
    </row>
    <row r="46" spans="2:20" x14ac:dyDescent="0.25">
      <c r="D46" s="12" t="str">
        <f t="shared" si="5"/>
        <v/>
      </c>
      <c r="E46" s="11" t="str">
        <f t="shared" si="6"/>
        <v/>
      </c>
      <c r="G46" s="60" t="str">
        <f t="shared" si="7"/>
        <v/>
      </c>
      <c r="H46" s="61"/>
      <c r="I46" s="61"/>
      <c r="J46" s="61"/>
      <c r="K46" s="61"/>
      <c r="L46" s="61"/>
      <c r="M46" s="61"/>
      <c r="N46" s="61"/>
      <c r="O46" s="61"/>
      <c r="P46" s="61"/>
      <c r="Q46" s="62"/>
    </row>
    <row r="47" spans="2:20" x14ac:dyDescent="0.25">
      <c r="D47" s="12" t="str">
        <f t="shared" si="5"/>
        <v/>
      </c>
      <c r="E47" s="11" t="str">
        <f t="shared" si="6"/>
        <v/>
      </c>
      <c r="G47" s="60" t="str">
        <f t="shared" si="7"/>
        <v/>
      </c>
      <c r="H47" s="61"/>
      <c r="I47" s="61"/>
      <c r="J47" s="61"/>
      <c r="K47" s="61"/>
      <c r="L47" s="61"/>
      <c r="M47" s="61"/>
      <c r="N47" s="61"/>
      <c r="O47" s="61"/>
      <c r="P47" s="61"/>
      <c r="Q47" s="62"/>
    </row>
    <row r="48" spans="2:20" x14ac:dyDescent="0.25">
      <c r="D48" s="12" t="str">
        <f t="shared" si="5"/>
        <v/>
      </c>
      <c r="E48" s="11" t="str">
        <f t="shared" si="6"/>
        <v/>
      </c>
      <c r="G48" s="60" t="str">
        <f t="shared" si="7"/>
        <v/>
      </c>
      <c r="H48" s="61"/>
      <c r="I48" s="61"/>
      <c r="J48" s="61"/>
      <c r="K48" s="61"/>
      <c r="L48" s="61"/>
      <c r="M48" s="61"/>
      <c r="N48" s="61"/>
      <c r="O48" s="61"/>
      <c r="P48" s="61"/>
      <c r="Q48" s="62"/>
    </row>
    <row r="49" spans="2:17" x14ac:dyDescent="0.25">
      <c r="D49" s="12" t="str">
        <f t="shared" si="5"/>
        <v/>
      </c>
      <c r="E49" s="11" t="str">
        <f t="shared" si="6"/>
        <v/>
      </c>
      <c r="G49" s="80" t="str">
        <f t="shared" si="7"/>
        <v/>
      </c>
      <c r="H49" s="81"/>
      <c r="I49" s="81"/>
      <c r="J49" s="81"/>
      <c r="K49" s="81"/>
      <c r="L49" s="81"/>
      <c r="M49" s="81"/>
      <c r="N49" s="81"/>
      <c r="O49" s="81"/>
      <c r="P49" s="81"/>
      <c r="Q49" s="82"/>
    </row>
    <row r="50" spans="2:17" ht="7.5" customHeight="1" x14ac:dyDescent="0.25">
      <c r="C50" s="10"/>
      <c r="G50" s="15"/>
      <c r="H50" s="15"/>
      <c r="I50" s="15"/>
      <c r="J50" s="15"/>
    </row>
    <row r="51" spans="2:17" ht="15" customHeight="1" x14ac:dyDescent="0.25">
      <c r="B51" s="36"/>
      <c r="C51" s="36"/>
      <c r="D51" s="36" t="s">
        <v>21</v>
      </c>
      <c r="E51" s="39">
        <f>ROUND($F$32-SUM(E38:E49),2)</f>
        <v>0</v>
      </c>
      <c r="F51" s="3" t="s">
        <v>9</v>
      </c>
      <c r="G51" s="71" t="str">
        <f>IF(E51&lt;-0.2,"Increase pool volume, or decrease total nb of cells in pool, or decrease % targeted for lowly-concentrated samples.","")</f>
        <v/>
      </c>
      <c r="H51" s="72"/>
      <c r="I51" s="72"/>
      <c r="J51" s="72"/>
      <c r="K51" s="72"/>
      <c r="L51" s="72"/>
      <c r="M51" s="72"/>
      <c r="N51" s="72"/>
      <c r="O51" s="72"/>
      <c r="P51" s="72"/>
      <c r="Q51" s="73"/>
    </row>
    <row r="52" spans="2:17" ht="12.75" customHeight="1" x14ac:dyDescent="0.25"/>
    <row r="53" spans="2:17" x14ac:dyDescent="0.25">
      <c r="B53" t="s">
        <v>23</v>
      </c>
    </row>
    <row r="54" spans="2:17" x14ac:dyDescent="0.25">
      <c r="B54" t="s">
        <v>24</v>
      </c>
    </row>
  </sheetData>
  <sheetProtection sheet="1" objects="1" scenarios="1"/>
  <mergeCells count="44">
    <mergeCell ref="G51:Q51"/>
    <mergeCell ref="G37:Q37"/>
    <mergeCell ref="G38:Q38"/>
    <mergeCell ref="G39:Q39"/>
    <mergeCell ref="G40:Q40"/>
    <mergeCell ref="G41:Q41"/>
    <mergeCell ref="G42:Q42"/>
    <mergeCell ref="G43:Q43"/>
    <mergeCell ref="G44:Q44"/>
    <mergeCell ref="G45:Q45"/>
    <mergeCell ref="G46:Q46"/>
    <mergeCell ref="G47:Q47"/>
    <mergeCell ref="G48:Q48"/>
    <mergeCell ref="G49:Q49"/>
    <mergeCell ref="B1:E1"/>
    <mergeCell ref="H17:L17"/>
    <mergeCell ref="H18:L18"/>
    <mergeCell ref="H19:L19"/>
    <mergeCell ref="B5:P5"/>
    <mergeCell ref="H16:L16"/>
    <mergeCell ref="B3:Q3"/>
    <mergeCell ref="R6:U6"/>
    <mergeCell ref="H12:L12"/>
    <mergeCell ref="H13:L13"/>
    <mergeCell ref="H14:L14"/>
    <mergeCell ref="H15:L15"/>
    <mergeCell ref="H7:L7"/>
    <mergeCell ref="H8:L8"/>
    <mergeCell ref="H9:L9"/>
    <mergeCell ref="H10:L10"/>
    <mergeCell ref="H11:L11"/>
    <mergeCell ref="H20:L20"/>
    <mergeCell ref="B22:P22"/>
    <mergeCell ref="B27:P27"/>
    <mergeCell ref="B35:P35"/>
    <mergeCell ref="B30:E30"/>
    <mergeCell ref="B31:E31"/>
    <mergeCell ref="B32:E32"/>
    <mergeCell ref="B33:E33"/>
    <mergeCell ref="H29:Q29"/>
    <mergeCell ref="H30:Q30"/>
    <mergeCell ref="H31:Q31"/>
    <mergeCell ref="H32:Q32"/>
    <mergeCell ref="H33:Q33"/>
  </mergeCells>
  <conditionalFormatting sqref="D8:D19">
    <cfRule type="cellIs" dxfId="2" priority="2" operator="between">
      <formula>0.001</formula>
      <formula>4.999</formula>
    </cfRule>
  </conditionalFormatting>
  <conditionalFormatting sqref="E51">
    <cfRule type="cellIs" dxfId="1" priority="1" operator="between">
      <formula>-0.099999</formula>
      <formula>0</formula>
    </cfRule>
    <cfRule type="cellIs" dxfId="0" priority="8" operator="lessThan">
      <formula>-0.1</formula>
    </cfRule>
  </conditionalFormatting>
  <pageMargins left="0.7" right="0.7" top="0.75" bottom="0.75" header="0.3" footer="0.3"/>
  <pageSetup orientation="portrait" horizontalDpi="4294967294"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Bastien Mangeat</dc:creator>
  <cp:keywords/>
  <dc:description/>
  <cp:lastModifiedBy>Bastien Mangeat</cp:lastModifiedBy>
  <cp:revision/>
  <dcterms:created xsi:type="dcterms:W3CDTF">2022-05-19T16:35:12Z</dcterms:created>
  <dcterms:modified xsi:type="dcterms:W3CDTF">2024-10-25T11:11:58Z</dcterms:modified>
  <cp:category/>
  <cp:contentStatus/>
</cp:coreProperties>
</file>